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24a3dd6d4e34e43/Desktop/"/>
    </mc:Choice>
  </mc:AlternateContent>
  <xr:revisionPtr revIDLastSave="1" documentId="8_{8144E349-68CF-4E94-9A2D-C4C2CAA4A567}" xr6:coauthVersionLast="47" xr6:coauthVersionMax="47" xr10:uidLastSave="{2AC27FDF-BCCF-4F4A-ABFB-35D4BEEB2563}"/>
  <bookViews>
    <workbookView xWindow="-120" yWindow="-120" windowWidth="20730" windowHeight="11040" activeTab="2" xr2:uid="{50304626-EF24-44D9-9199-93F757239200}"/>
  </bookViews>
  <sheets>
    <sheet name="Sheet7" sheetId="7" r:id="rId1"/>
    <sheet name="Sheet8" sheetId="9" r:id="rId2"/>
    <sheet name="Data" sheetId="8" r:id="rId3"/>
  </sheets>
  <definedNames>
    <definedName name="_xlnm.Print_Area" localSheetId="0">Sheet7!$A$1:$S$32</definedName>
    <definedName name="_xlnm.Print_Area" localSheetId="1">Sheet8!$A$1:$S$30</definedName>
  </definedNames>
  <calcPr calcId="181029"/>
  <customWorkbookViews>
    <customWorkbookView name="rqwer" guid="{C4DF79B0-9D75-480D-BDCD-F154DA64A198}" maximized="1" xWindow="-8" yWindow="-8" windowWidth="1382" windowHeight="736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9" l="1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E25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7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7" i="9"/>
  <c r="A19" i="9"/>
  <c r="A20" i="9" s="1"/>
  <c r="A21" i="9" s="1"/>
  <c r="A22" i="9" s="1"/>
  <c r="A9" i="9"/>
  <c r="A10" i="9"/>
  <c r="A11" i="9" s="1"/>
  <c r="A12" i="9" s="1"/>
  <c r="A13" i="9" s="1"/>
  <c r="A14" i="9" s="1"/>
  <c r="A15" i="9" s="1"/>
  <c r="A16" i="9" s="1"/>
  <c r="A17" i="9" s="1"/>
  <c r="A18" i="9" s="1"/>
  <c r="A8" i="9"/>
  <c r="I25" i="7"/>
  <c r="J25" i="7"/>
  <c r="M25" i="7"/>
  <c r="N25" i="7"/>
  <c r="O25" i="7"/>
  <c r="E25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8" i="7"/>
  <c r="L9" i="7"/>
  <c r="R9" i="7" s="1"/>
  <c r="L10" i="7"/>
  <c r="R10" i="7" s="1"/>
  <c r="L11" i="7"/>
  <c r="R11" i="7" s="1"/>
  <c r="L12" i="7"/>
  <c r="R12" i="7" s="1"/>
  <c r="L13" i="7"/>
  <c r="R13" i="7" s="1"/>
  <c r="L14" i="7"/>
  <c r="R14" i="7" s="1"/>
  <c r="L15" i="7"/>
  <c r="R15" i="7" s="1"/>
  <c r="L16" i="7"/>
  <c r="R16" i="7" s="1"/>
  <c r="L17" i="7"/>
  <c r="R17" i="7" s="1"/>
  <c r="L18" i="7"/>
  <c r="R18" i="7" s="1"/>
  <c r="L19" i="7"/>
  <c r="R19" i="7" s="1"/>
  <c r="L20" i="7"/>
  <c r="R20" i="7" s="1"/>
  <c r="L21" i="7"/>
  <c r="R21" i="7" s="1"/>
  <c r="L22" i="7"/>
  <c r="R22" i="7" s="1"/>
  <c r="L23" i="7"/>
  <c r="R23" i="7" s="1"/>
  <c r="L8" i="7"/>
  <c r="G9" i="7"/>
  <c r="H9" i="7"/>
  <c r="G10" i="7"/>
  <c r="H10" i="7"/>
  <c r="G11" i="7"/>
  <c r="H11" i="7"/>
  <c r="G12" i="7"/>
  <c r="H12" i="7"/>
  <c r="G13" i="7"/>
  <c r="H13" i="7"/>
  <c r="G14" i="7"/>
  <c r="H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H8" i="7"/>
  <c r="H25" i="7" s="1"/>
  <c r="G8" i="7"/>
  <c r="F9" i="7"/>
  <c r="F10" i="7"/>
  <c r="F11" i="7"/>
  <c r="K11" i="7" s="1"/>
  <c r="Q11" i="7" s="1"/>
  <c r="S11" i="7" s="1"/>
  <c r="F12" i="7"/>
  <c r="F13" i="7"/>
  <c r="F14" i="7"/>
  <c r="F15" i="7"/>
  <c r="K15" i="7" s="1"/>
  <c r="Q15" i="7" s="1"/>
  <c r="S15" i="7" s="1"/>
  <c r="F16" i="7"/>
  <c r="F17" i="7"/>
  <c r="F18" i="7"/>
  <c r="F19" i="7"/>
  <c r="K19" i="7" s="1"/>
  <c r="Q19" i="7" s="1"/>
  <c r="S19" i="7" s="1"/>
  <c r="F20" i="7"/>
  <c r="F21" i="7"/>
  <c r="F22" i="7"/>
  <c r="F23" i="7"/>
  <c r="K23" i="7" s="1"/>
  <c r="Q23" i="7" s="1"/>
  <c r="S23" i="7" s="1"/>
  <c r="F8" i="7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K22" i="7" l="1"/>
  <c r="Q22" i="7" s="1"/>
  <c r="S22" i="7" s="1"/>
  <c r="K10" i="7"/>
  <c r="Q10" i="7" s="1"/>
  <c r="S10" i="7" s="1"/>
  <c r="K17" i="7"/>
  <c r="Q17" i="7" s="1"/>
  <c r="S17" i="7" s="1"/>
  <c r="K13" i="7"/>
  <c r="Q13" i="7" s="1"/>
  <c r="S13" i="7" s="1"/>
  <c r="K9" i="7"/>
  <c r="Q9" i="7" s="1"/>
  <c r="S9" i="7" s="1"/>
  <c r="K18" i="7"/>
  <c r="Q18" i="7" s="1"/>
  <c r="S18" i="7" s="1"/>
  <c r="K14" i="7"/>
  <c r="Q14" i="7" s="1"/>
  <c r="S14" i="7" s="1"/>
  <c r="K21" i="7"/>
  <c r="Q21" i="7" s="1"/>
  <c r="S21" i="7" s="1"/>
  <c r="F25" i="7"/>
  <c r="K20" i="7"/>
  <c r="Q20" i="7" s="1"/>
  <c r="S20" i="7" s="1"/>
  <c r="K16" i="7"/>
  <c r="Q16" i="7" s="1"/>
  <c r="S16" i="7" s="1"/>
  <c r="K12" i="7"/>
  <c r="Q12" i="7" s="1"/>
  <c r="S12" i="7" s="1"/>
  <c r="G25" i="7"/>
  <c r="L25" i="7"/>
  <c r="P25" i="7"/>
  <c r="K8" i="7"/>
  <c r="R8" i="7"/>
  <c r="R25" i="7" s="1"/>
  <c r="K25" i="7" l="1"/>
  <c r="Q8" i="7"/>
  <c r="S8" i="7" l="1"/>
  <c r="S25" i="7" s="1"/>
  <c r="Q25" i="7"/>
</calcChain>
</file>

<file path=xl/sharedStrings.xml><?xml version="1.0" encoding="utf-8"?>
<sst xmlns="http://schemas.openxmlformats.org/spreadsheetml/2006/main" count="127" uniqueCount="50">
  <si>
    <t>Month</t>
  </si>
  <si>
    <t xml:space="preserve">ABC Pvt. Ltd </t>
  </si>
  <si>
    <t>Sr.No</t>
  </si>
  <si>
    <t>Name of Employee</t>
  </si>
  <si>
    <t>Basic Salary</t>
  </si>
  <si>
    <t>Medical</t>
  </si>
  <si>
    <t>Bonus</t>
  </si>
  <si>
    <t>TA</t>
  </si>
  <si>
    <t>Total</t>
  </si>
  <si>
    <t>GPF</t>
  </si>
  <si>
    <t>CPF</t>
  </si>
  <si>
    <t>EPF</t>
  </si>
  <si>
    <t>Gross Salary</t>
  </si>
  <si>
    <t>Total Deduction</t>
  </si>
  <si>
    <t>Net Pay</t>
  </si>
  <si>
    <t>Raj Sharma</t>
  </si>
  <si>
    <t>Shardh Kumar</t>
  </si>
  <si>
    <t>Mahesh Kuma</t>
  </si>
  <si>
    <t>Rajesh Verma</t>
  </si>
  <si>
    <t>Shilpa</t>
  </si>
  <si>
    <t>Deepak</t>
  </si>
  <si>
    <t>Mukesh Soni</t>
  </si>
  <si>
    <t>Rita</t>
  </si>
  <si>
    <t>Sumit</t>
  </si>
  <si>
    <t>Mahima</t>
  </si>
  <si>
    <t>Mohan</t>
  </si>
  <si>
    <t>Sunil</t>
  </si>
  <si>
    <t>Anita</t>
  </si>
  <si>
    <t>Anmol</t>
  </si>
  <si>
    <t>Abhishek</t>
  </si>
  <si>
    <t>Suresh</t>
  </si>
  <si>
    <t>Department</t>
  </si>
  <si>
    <t>Address : Lucknow  UG 500, Indira Nagar, 271602, www.r-iti.com</t>
  </si>
  <si>
    <t xml:space="preserve">Earning </t>
  </si>
  <si>
    <t>Deduction</t>
  </si>
  <si>
    <t>TDS(I.Tax)</t>
  </si>
  <si>
    <t>Account</t>
  </si>
  <si>
    <t>Sale</t>
  </si>
  <si>
    <t>Purchase</t>
  </si>
  <si>
    <t>DA 50%</t>
  </si>
  <si>
    <t>HRA 10%</t>
  </si>
  <si>
    <t>PF 10%</t>
  </si>
  <si>
    <t>Income Tax Slab</t>
  </si>
  <si>
    <t>Tax Rate</t>
  </si>
  <si>
    <t>Preparied by</t>
  </si>
  <si>
    <t>Check by</t>
  </si>
  <si>
    <t>Project Manager</t>
  </si>
  <si>
    <t>WWW.R-ITI.COM</t>
  </si>
  <si>
    <t>MULTI PAY SLIP</t>
  </si>
  <si>
    <t>Check By                                           Account By                                                         Project Mangager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</si>
</sst>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 [$₹-4009]\ * #,##0.00_ ;_ [$₹-4009]\ * \-#,##0.00_ ;_ [$₹-4009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17" fontId="0" fillId="0" borderId="0" xfId="0" applyNumberFormat="1"/>
    <xf numFmtId="9" fontId="0" fillId="0" borderId="0" xfId="0" applyNumberFormat="1"/>
    <xf numFmtId="43" fontId="0" fillId="0" borderId="0" xfId="1" applyFont="1"/>
    <xf numFmtId="0" fontId="0" fillId="0" borderId="1" xfId="0" applyBorder="1"/>
    <xf numFmtId="17" fontId="0" fillId="0" borderId="1" xfId="0" applyNumberFormat="1" applyBorder="1"/>
    <xf numFmtId="164" fontId="0" fillId="0" borderId="1" xfId="1" applyNumberFormat="1" applyFont="1" applyBorder="1"/>
    <xf numFmtId="164" fontId="3" fillId="5" borderId="1" xfId="5" applyNumberFormat="1" applyBorder="1"/>
    <xf numFmtId="0" fontId="1" fillId="4" borderId="1" xfId="4" applyBorder="1"/>
    <xf numFmtId="0" fontId="1" fillId="6" borderId="1" xfId="6" applyBorder="1"/>
    <xf numFmtId="164" fontId="3" fillId="2" borderId="1" xfId="2" applyNumberFormat="1" applyBorder="1"/>
    <xf numFmtId="0" fontId="2" fillId="3" borderId="1" xfId="3" applyFont="1" applyBorder="1" applyAlignment="1">
      <alignment vertical="center" wrapText="1"/>
    </xf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5" borderId="2" xfId="5" applyBorder="1" applyAlignment="1">
      <alignment horizontal="center"/>
    </xf>
    <xf numFmtId="0" fontId="3" fillId="5" borderId="3" xfId="5" applyBorder="1" applyAlignment="1">
      <alignment horizontal="center"/>
    </xf>
    <xf numFmtId="0" fontId="3" fillId="5" borderId="4" xfId="5" applyBorder="1" applyAlignment="1">
      <alignment horizontal="center"/>
    </xf>
    <xf numFmtId="0" fontId="6" fillId="0" borderId="0" xfId="0" applyFont="1" applyAlignment="1">
      <alignment horizontal="center"/>
    </xf>
    <xf numFmtId="0" fontId="2" fillId="3" borderId="1" xfId="3" applyFont="1" applyBorder="1" applyAlignment="1">
      <alignment horizontal="center" vertical="center" wrapText="1"/>
    </xf>
    <xf numFmtId="0" fontId="8" fillId="0" borderId="0" xfId="7" applyFont="1" applyAlignment="1">
      <alignment horizontal="center"/>
    </xf>
    <xf numFmtId="0" fontId="7" fillId="0" borderId="0" xfId="0" applyFont="1" applyAlignment="1">
      <alignment horizontal="center"/>
    </xf>
    <xf numFmtId="0" fontId="2" fillId="3" borderId="5" xfId="3" applyFont="1" applyBorder="1" applyAlignment="1">
      <alignment horizontal="center" vertical="center" wrapText="1"/>
    </xf>
    <xf numFmtId="0" fontId="2" fillId="3" borderId="6" xfId="3" applyFont="1" applyBorder="1" applyAlignment="1">
      <alignment horizontal="center" vertical="center" wrapText="1"/>
    </xf>
    <xf numFmtId="44" fontId="0" fillId="0" borderId="0" xfId="8" applyFont="1"/>
    <xf numFmtId="0" fontId="1" fillId="4" borderId="0" xfId="4" applyBorder="1"/>
    <xf numFmtId="164" fontId="0" fillId="0" borderId="1" xfId="0" applyNumberFormat="1" applyBorder="1"/>
    <xf numFmtId="44" fontId="0" fillId="0" borderId="1" xfId="8" applyFont="1" applyBorder="1"/>
    <xf numFmtId="0" fontId="9" fillId="0" borderId="0" xfId="0" applyFont="1" applyAlignment="1">
      <alignment horizontal="center"/>
    </xf>
  </cellXfs>
  <cellStyles count="9">
    <cellStyle name="60% - Accent3" xfId="4" builtinId="40"/>
    <cellStyle name="60% - Accent6" xfId="6" builtinId="52"/>
    <cellStyle name="Accent1" xfId="2" builtinId="29"/>
    <cellStyle name="Accent2" xfId="3" builtinId="33"/>
    <cellStyle name="Accent6" xfId="5" builtinId="49"/>
    <cellStyle name="Comma" xfId="1" builtinId="3"/>
    <cellStyle name="Currency" xfId="8" builtinId="4"/>
    <cellStyle name="Hyperlink" xfId="7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104776</xdr:colOff>
      <xdr:row>16</xdr:row>
      <xdr:rowOff>28575</xdr:rowOff>
    </xdr:from>
    <xdr:to>
      <xdr:col>26</xdr:col>
      <xdr:colOff>323706</xdr:colOff>
      <xdr:row>19</xdr:row>
      <xdr:rowOff>50555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25351B-9793-4100-8F27-9E9FC14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16301" y="2505075"/>
          <a:ext cx="828530" cy="593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-it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r-it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701EE-9AC0-497D-A845-0868B64CE5F0}">
  <dimension ref="A1:S31"/>
  <sheetViews>
    <sheetView zoomScale="70" zoomScaleNormal="70" workbookViewId="0">
      <selection activeCell="P8" sqref="P8"/>
    </sheetView>
  </sheetViews>
  <sheetFormatPr defaultRowHeight="15" x14ac:dyDescent="0.25"/>
  <cols>
    <col min="1" max="1" width="8.140625" bestFit="1" customWidth="1"/>
    <col min="2" max="2" width="8.7109375" bestFit="1" customWidth="1"/>
    <col min="3" max="3" width="22.85546875" bestFit="1" customWidth="1"/>
    <col min="4" max="4" width="14.85546875" bestFit="1" customWidth="1"/>
    <col min="5" max="5" width="15.85546875" bestFit="1" customWidth="1"/>
    <col min="6" max="6" width="15.42578125" bestFit="1" customWidth="1"/>
    <col min="7" max="7" width="13.5703125" bestFit="1" customWidth="1"/>
    <col min="8" max="9" width="12.42578125" bestFit="1" customWidth="1"/>
    <col min="10" max="10" width="7.28515625" bestFit="1" customWidth="1"/>
    <col min="11" max="11" width="15" bestFit="1" customWidth="1"/>
    <col min="12" max="12" width="13.5703125" bestFit="1" customWidth="1"/>
    <col min="13" max="15" width="7.28515625" bestFit="1" customWidth="1"/>
    <col min="16" max="16" width="13.5703125" bestFit="1" customWidth="1"/>
    <col min="17" max="17" width="16" bestFit="1" customWidth="1"/>
    <col min="18" max="18" width="20" bestFit="1" customWidth="1"/>
    <col min="19" max="19" width="15.85546875" bestFit="1" customWidth="1"/>
  </cols>
  <sheetData>
    <row r="1" spans="1:19" ht="61.5" x14ac:dyDescent="0.9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1.5" x14ac:dyDescent="0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1.5" x14ac:dyDescent="0.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31.5" x14ac:dyDescent="0.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 t="s">
        <v>12</v>
      </c>
      <c r="R5" s="20" t="s">
        <v>13</v>
      </c>
      <c r="S5" s="20" t="s">
        <v>14</v>
      </c>
    </row>
    <row r="6" spans="1:19" x14ac:dyDescent="0.25">
      <c r="A6" s="20" t="s">
        <v>2</v>
      </c>
      <c r="B6" s="20" t="s">
        <v>0</v>
      </c>
      <c r="C6" s="20" t="s">
        <v>3</v>
      </c>
      <c r="D6" s="20" t="s">
        <v>31</v>
      </c>
      <c r="E6" s="20" t="s">
        <v>33</v>
      </c>
      <c r="F6" s="20"/>
      <c r="G6" s="20"/>
      <c r="H6" s="20"/>
      <c r="I6" s="20"/>
      <c r="J6" s="20"/>
      <c r="K6" s="20" t="s">
        <v>8</v>
      </c>
      <c r="L6" s="20" t="s">
        <v>34</v>
      </c>
      <c r="M6" s="20"/>
      <c r="N6" s="20"/>
      <c r="O6" s="20"/>
      <c r="P6" s="20"/>
      <c r="Q6" s="20"/>
      <c r="R6" s="20"/>
      <c r="S6" s="20"/>
    </row>
    <row r="7" spans="1:19" x14ac:dyDescent="0.25">
      <c r="A7" s="20"/>
      <c r="B7" s="20"/>
      <c r="C7" s="20"/>
      <c r="D7" s="20"/>
      <c r="E7" s="11" t="s">
        <v>4</v>
      </c>
      <c r="F7" s="11" t="s">
        <v>39</v>
      </c>
      <c r="G7" s="11" t="s">
        <v>40</v>
      </c>
      <c r="H7" s="11" t="s">
        <v>5</v>
      </c>
      <c r="I7" s="11" t="s">
        <v>6</v>
      </c>
      <c r="J7" s="11" t="s">
        <v>7</v>
      </c>
      <c r="K7" s="20"/>
      <c r="L7" s="11" t="s">
        <v>41</v>
      </c>
      <c r="M7" s="11" t="s">
        <v>9</v>
      </c>
      <c r="N7" s="11" t="s">
        <v>10</v>
      </c>
      <c r="O7" s="11" t="s">
        <v>11</v>
      </c>
      <c r="P7" s="11" t="s">
        <v>35</v>
      </c>
      <c r="Q7" s="20"/>
      <c r="R7" s="20"/>
      <c r="S7" s="20"/>
    </row>
    <row r="8" spans="1:19" x14ac:dyDescent="0.25">
      <c r="A8" s="4">
        <v>1</v>
      </c>
      <c r="B8" s="5">
        <v>44593</v>
      </c>
      <c r="C8" s="8" t="s">
        <v>15</v>
      </c>
      <c r="D8" s="9" t="s">
        <v>36</v>
      </c>
      <c r="E8" s="6">
        <v>50000</v>
      </c>
      <c r="F8" s="6">
        <f>E8*RIGHT($F$7,3)</f>
        <v>25000</v>
      </c>
      <c r="G8" s="6">
        <f>E8*RIGHT($G$7,3)</f>
        <v>5000</v>
      </c>
      <c r="H8" s="6">
        <f>E8*1.5%</f>
        <v>750</v>
      </c>
      <c r="I8" s="6">
        <v>500</v>
      </c>
      <c r="J8" s="6">
        <v>0</v>
      </c>
      <c r="K8" s="6">
        <f>ROUNDUP(SUM(E8:J8),0)</f>
        <v>81250</v>
      </c>
      <c r="L8" s="6">
        <f>E8*RIGHT($L$7,3)</f>
        <v>5000</v>
      </c>
      <c r="M8" s="6"/>
      <c r="N8" s="6"/>
      <c r="O8" s="6"/>
      <c r="P8" s="6">
        <f>IF((E8*12)&gt;Data!$C$2,E8*Data!$D$2,IF((E8*12)&gt;Data!$C$3,E8*Data!$D$3,E8*5%))</f>
        <v>5000</v>
      </c>
      <c r="Q8" s="6">
        <f>K8</f>
        <v>81250</v>
      </c>
      <c r="R8" s="6">
        <f>SUM(L8:P8)</f>
        <v>10000</v>
      </c>
      <c r="S8" s="10">
        <f>Q8-R8</f>
        <v>71250</v>
      </c>
    </row>
    <row r="9" spans="1:19" x14ac:dyDescent="0.25">
      <c r="A9" s="4">
        <f>A8+1</f>
        <v>2</v>
      </c>
      <c r="B9" s="5">
        <v>44593</v>
      </c>
      <c r="C9" s="8" t="s">
        <v>16</v>
      </c>
      <c r="D9" s="9" t="s">
        <v>37</v>
      </c>
      <c r="E9" s="6">
        <v>35000</v>
      </c>
      <c r="F9" s="6">
        <f t="shared" ref="F9:F23" si="0">E9*RIGHT($F$7,3)</f>
        <v>17500</v>
      </c>
      <c r="G9" s="6">
        <f t="shared" ref="G9:G23" si="1">E9*RIGHT($G$7,3)</f>
        <v>3500</v>
      </c>
      <c r="H9" s="6">
        <f t="shared" ref="H9:H23" si="2">E9*1.5%</f>
        <v>525</v>
      </c>
      <c r="I9" s="6">
        <v>500</v>
      </c>
      <c r="J9" s="6">
        <v>0</v>
      </c>
      <c r="K9" s="6">
        <f t="shared" ref="K9:K23" si="3">ROUNDUP(SUM(E9:J9),0)</f>
        <v>57025</v>
      </c>
      <c r="L9" s="6">
        <f t="shared" ref="L9:L23" si="4">E9*RIGHT($L$7,3)</f>
        <v>3500</v>
      </c>
      <c r="M9" s="6"/>
      <c r="N9" s="6"/>
      <c r="O9" s="6"/>
      <c r="P9" s="6">
        <f>IF((E9*12)&gt;Data!$C$2,E9*Data!$D$2,IF((E9*12)&gt;Data!$C$3,E9*Data!$D$3,E9*5%))</f>
        <v>3500</v>
      </c>
      <c r="Q9" s="6">
        <f t="shared" ref="Q9:Q23" si="5">K9</f>
        <v>57025</v>
      </c>
      <c r="R9" s="6">
        <f t="shared" ref="R9:R23" si="6">SUM(L9:P9)</f>
        <v>7000</v>
      </c>
      <c r="S9" s="10">
        <f t="shared" ref="S9:S23" si="7">Q9-R9</f>
        <v>50025</v>
      </c>
    </row>
    <row r="10" spans="1:19" x14ac:dyDescent="0.25">
      <c r="A10" s="4">
        <f t="shared" ref="A10:A23" si="8">A9+1</f>
        <v>3</v>
      </c>
      <c r="B10" s="5">
        <v>44593</v>
      </c>
      <c r="C10" s="8" t="s">
        <v>17</v>
      </c>
      <c r="D10" s="9" t="s">
        <v>37</v>
      </c>
      <c r="E10" s="6">
        <v>27500</v>
      </c>
      <c r="F10" s="6">
        <f t="shared" si="0"/>
        <v>13750</v>
      </c>
      <c r="G10" s="6">
        <f t="shared" si="1"/>
        <v>2750</v>
      </c>
      <c r="H10" s="6">
        <f t="shared" si="2"/>
        <v>412.5</v>
      </c>
      <c r="I10" s="6">
        <v>500</v>
      </c>
      <c r="J10" s="6">
        <v>0</v>
      </c>
      <c r="K10" s="6">
        <f t="shared" si="3"/>
        <v>44913</v>
      </c>
      <c r="L10" s="6">
        <f t="shared" si="4"/>
        <v>2750</v>
      </c>
      <c r="M10" s="6"/>
      <c r="N10" s="6"/>
      <c r="O10" s="6"/>
      <c r="P10" s="6">
        <f>IF((E10*12)&gt;Data!$C$2,E10*Data!$D$2,IF((E10*12)&gt;Data!$C$3,E10*Data!$D$3,E10*5%))</f>
        <v>1375</v>
      </c>
      <c r="Q10" s="6">
        <f t="shared" si="5"/>
        <v>44913</v>
      </c>
      <c r="R10" s="6">
        <f t="shared" si="6"/>
        <v>4125</v>
      </c>
      <c r="S10" s="10">
        <f t="shared" si="7"/>
        <v>40788</v>
      </c>
    </row>
    <row r="11" spans="1:19" x14ac:dyDescent="0.25">
      <c r="A11" s="4">
        <f t="shared" si="8"/>
        <v>4</v>
      </c>
      <c r="B11" s="5">
        <v>44593</v>
      </c>
      <c r="C11" s="8" t="s">
        <v>18</v>
      </c>
      <c r="D11" s="9" t="s">
        <v>38</v>
      </c>
      <c r="E11" s="6">
        <v>38000</v>
      </c>
      <c r="F11" s="6">
        <f t="shared" si="0"/>
        <v>19000</v>
      </c>
      <c r="G11" s="6">
        <f t="shared" si="1"/>
        <v>3800</v>
      </c>
      <c r="H11" s="6">
        <f t="shared" si="2"/>
        <v>570</v>
      </c>
      <c r="I11" s="6">
        <v>500</v>
      </c>
      <c r="J11" s="6">
        <v>0</v>
      </c>
      <c r="K11" s="6">
        <f t="shared" si="3"/>
        <v>61870</v>
      </c>
      <c r="L11" s="6">
        <f t="shared" si="4"/>
        <v>3800</v>
      </c>
      <c r="M11" s="6"/>
      <c r="N11" s="6"/>
      <c r="O11" s="6"/>
      <c r="P11" s="6">
        <f>IF((E11*12)&gt;Data!$C$2,E11*Data!$D$2,IF((E11*12)&gt;Data!$C$3,E11*Data!$D$3,E11*5%))</f>
        <v>3800</v>
      </c>
      <c r="Q11" s="6">
        <f t="shared" si="5"/>
        <v>61870</v>
      </c>
      <c r="R11" s="6">
        <f t="shared" si="6"/>
        <v>7600</v>
      </c>
      <c r="S11" s="10">
        <f t="shared" si="7"/>
        <v>54270</v>
      </c>
    </row>
    <row r="12" spans="1:19" x14ac:dyDescent="0.25">
      <c r="A12" s="4">
        <f t="shared" si="8"/>
        <v>5</v>
      </c>
      <c r="B12" s="5">
        <v>44593</v>
      </c>
      <c r="C12" s="8" t="s">
        <v>19</v>
      </c>
      <c r="D12" s="9" t="s">
        <v>38</v>
      </c>
      <c r="E12" s="6">
        <v>95000</v>
      </c>
      <c r="F12" s="6">
        <f t="shared" si="0"/>
        <v>47500</v>
      </c>
      <c r="G12" s="6">
        <f t="shared" si="1"/>
        <v>9500</v>
      </c>
      <c r="H12" s="6">
        <f t="shared" si="2"/>
        <v>1425</v>
      </c>
      <c r="I12" s="6">
        <v>500</v>
      </c>
      <c r="J12" s="6">
        <v>0</v>
      </c>
      <c r="K12" s="6">
        <f t="shared" si="3"/>
        <v>153925</v>
      </c>
      <c r="L12" s="6">
        <f t="shared" si="4"/>
        <v>9500</v>
      </c>
      <c r="M12" s="6"/>
      <c r="N12" s="6"/>
      <c r="O12" s="6"/>
      <c r="P12" s="6">
        <f>IF((E12*12)&gt;Data!$C$2,E12*Data!$D$2,IF((E12*12)&gt;Data!$C$3,E12*Data!$D$3,E12*5%))</f>
        <v>9500</v>
      </c>
      <c r="Q12" s="6">
        <f t="shared" si="5"/>
        <v>153925</v>
      </c>
      <c r="R12" s="6">
        <f t="shared" si="6"/>
        <v>19000</v>
      </c>
      <c r="S12" s="10">
        <f t="shared" si="7"/>
        <v>134925</v>
      </c>
    </row>
    <row r="13" spans="1:19" x14ac:dyDescent="0.25">
      <c r="A13" s="4">
        <f t="shared" si="8"/>
        <v>6</v>
      </c>
      <c r="B13" s="5">
        <v>44593</v>
      </c>
      <c r="C13" s="8" t="s">
        <v>20</v>
      </c>
      <c r="D13" s="9" t="s">
        <v>37</v>
      </c>
      <c r="E13" s="6">
        <v>50000</v>
      </c>
      <c r="F13" s="6">
        <f t="shared" si="0"/>
        <v>25000</v>
      </c>
      <c r="G13" s="6">
        <f t="shared" si="1"/>
        <v>5000</v>
      </c>
      <c r="H13" s="6">
        <f t="shared" si="2"/>
        <v>750</v>
      </c>
      <c r="I13" s="6">
        <v>500</v>
      </c>
      <c r="J13" s="6">
        <v>0</v>
      </c>
      <c r="K13" s="6">
        <f t="shared" si="3"/>
        <v>81250</v>
      </c>
      <c r="L13" s="6">
        <f t="shared" si="4"/>
        <v>5000</v>
      </c>
      <c r="M13" s="6"/>
      <c r="N13" s="6"/>
      <c r="O13" s="6"/>
      <c r="P13" s="6">
        <f>IF((E13*12)&gt;Data!$C$2,E13*Data!$D$2,IF((E13*12)&gt;Data!$C$3,E13*Data!$D$3,E13*5%))</f>
        <v>5000</v>
      </c>
      <c r="Q13" s="6">
        <f t="shared" si="5"/>
        <v>81250</v>
      </c>
      <c r="R13" s="6">
        <f t="shared" si="6"/>
        <v>10000</v>
      </c>
      <c r="S13" s="10">
        <f t="shared" si="7"/>
        <v>71250</v>
      </c>
    </row>
    <row r="14" spans="1:19" x14ac:dyDescent="0.25">
      <c r="A14" s="4">
        <f t="shared" si="8"/>
        <v>7</v>
      </c>
      <c r="B14" s="5">
        <v>44593</v>
      </c>
      <c r="C14" s="8" t="s">
        <v>21</v>
      </c>
      <c r="D14" s="9" t="s">
        <v>38</v>
      </c>
      <c r="E14" s="6">
        <v>35000</v>
      </c>
      <c r="F14" s="6">
        <f t="shared" si="0"/>
        <v>17500</v>
      </c>
      <c r="G14" s="6">
        <f t="shared" si="1"/>
        <v>3500</v>
      </c>
      <c r="H14" s="6">
        <f t="shared" si="2"/>
        <v>525</v>
      </c>
      <c r="I14" s="6">
        <v>500</v>
      </c>
      <c r="J14" s="6">
        <v>0</v>
      </c>
      <c r="K14" s="6">
        <f t="shared" si="3"/>
        <v>57025</v>
      </c>
      <c r="L14" s="6">
        <f t="shared" si="4"/>
        <v>3500</v>
      </c>
      <c r="M14" s="6"/>
      <c r="N14" s="6"/>
      <c r="O14" s="6"/>
      <c r="P14" s="6">
        <f>IF((E14*12)&gt;Data!$C$2,E14*Data!$D$2,IF((E14*12)&gt;Data!$C$3,E14*Data!$D$3,E14*5%))</f>
        <v>3500</v>
      </c>
      <c r="Q14" s="6">
        <f t="shared" si="5"/>
        <v>57025</v>
      </c>
      <c r="R14" s="6">
        <f t="shared" si="6"/>
        <v>7000</v>
      </c>
      <c r="S14" s="10">
        <f t="shared" si="7"/>
        <v>50025</v>
      </c>
    </row>
    <row r="15" spans="1:19" x14ac:dyDescent="0.25">
      <c r="A15" s="4">
        <f t="shared" si="8"/>
        <v>8</v>
      </c>
      <c r="B15" s="5">
        <v>44593</v>
      </c>
      <c r="C15" s="8" t="s">
        <v>22</v>
      </c>
      <c r="D15" s="9" t="s">
        <v>37</v>
      </c>
      <c r="E15" s="6">
        <v>27500</v>
      </c>
      <c r="F15" s="6">
        <f t="shared" si="0"/>
        <v>13750</v>
      </c>
      <c r="G15" s="6">
        <f t="shared" si="1"/>
        <v>2750</v>
      </c>
      <c r="H15" s="6">
        <f t="shared" si="2"/>
        <v>412.5</v>
      </c>
      <c r="I15" s="6">
        <v>500</v>
      </c>
      <c r="J15" s="6">
        <v>0</v>
      </c>
      <c r="K15" s="6">
        <f t="shared" si="3"/>
        <v>44913</v>
      </c>
      <c r="L15" s="6">
        <f t="shared" si="4"/>
        <v>2750</v>
      </c>
      <c r="M15" s="6"/>
      <c r="N15" s="6"/>
      <c r="O15" s="6"/>
      <c r="P15" s="6">
        <f>IF((E15*12)&gt;Data!$C$2,E15*Data!$D$2,IF((E15*12)&gt;Data!$C$3,E15*Data!$D$3,E15*5%))</f>
        <v>1375</v>
      </c>
      <c r="Q15" s="6">
        <f t="shared" si="5"/>
        <v>44913</v>
      </c>
      <c r="R15" s="6">
        <f t="shared" si="6"/>
        <v>4125</v>
      </c>
      <c r="S15" s="10">
        <f t="shared" si="7"/>
        <v>40788</v>
      </c>
    </row>
    <row r="16" spans="1:19" x14ac:dyDescent="0.25">
      <c r="A16" s="4">
        <f t="shared" si="8"/>
        <v>9</v>
      </c>
      <c r="B16" s="5">
        <v>44593</v>
      </c>
      <c r="C16" s="8" t="s">
        <v>23</v>
      </c>
      <c r="D16" s="9" t="s">
        <v>37</v>
      </c>
      <c r="E16" s="6">
        <v>38000</v>
      </c>
      <c r="F16" s="6">
        <f t="shared" si="0"/>
        <v>19000</v>
      </c>
      <c r="G16" s="6">
        <f t="shared" si="1"/>
        <v>3800</v>
      </c>
      <c r="H16" s="6">
        <f t="shared" si="2"/>
        <v>570</v>
      </c>
      <c r="I16" s="6">
        <v>500</v>
      </c>
      <c r="J16" s="6">
        <v>0</v>
      </c>
      <c r="K16" s="6">
        <f t="shared" si="3"/>
        <v>61870</v>
      </c>
      <c r="L16" s="6">
        <f t="shared" si="4"/>
        <v>3800</v>
      </c>
      <c r="M16" s="6"/>
      <c r="N16" s="6"/>
      <c r="O16" s="6"/>
      <c r="P16" s="6">
        <f>IF((E16*12)&gt;Data!$C$2,E16*Data!$D$2,IF((E16*12)&gt;Data!$C$3,E16*Data!$D$3,E16*5%))</f>
        <v>3800</v>
      </c>
      <c r="Q16" s="6">
        <f t="shared" si="5"/>
        <v>61870</v>
      </c>
      <c r="R16" s="6">
        <f t="shared" si="6"/>
        <v>7600</v>
      </c>
      <c r="S16" s="10">
        <f t="shared" si="7"/>
        <v>54270</v>
      </c>
    </row>
    <row r="17" spans="1:19" x14ac:dyDescent="0.25">
      <c r="A17" s="4">
        <f t="shared" si="8"/>
        <v>10</v>
      </c>
      <c r="B17" s="5">
        <v>44593</v>
      </c>
      <c r="C17" s="8" t="s">
        <v>24</v>
      </c>
      <c r="D17" s="9" t="s">
        <v>38</v>
      </c>
      <c r="E17" s="6">
        <v>95000</v>
      </c>
      <c r="F17" s="6">
        <f t="shared" si="0"/>
        <v>47500</v>
      </c>
      <c r="G17" s="6">
        <f t="shared" si="1"/>
        <v>9500</v>
      </c>
      <c r="H17" s="6">
        <f t="shared" si="2"/>
        <v>1425</v>
      </c>
      <c r="I17" s="6">
        <v>500</v>
      </c>
      <c r="J17" s="6">
        <v>0</v>
      </c>
      <c r="K17" s="6">
        <f t="shared" si="3"/>
        <v>153925</v>
      </c>
      <c r="L17" s="6">
        <f t="shared" si="4"/>
        <v>9500</v>
      </c>
      <c r="M17" s="6"/>
      <c r="N17" s="6"/>
      <c r="O17" s="6"/>
      <c r="P17" s="6">
        <f>IF((E17*12)&gt;Data!$C$2,E17*Data!$D$2,IF((E17*12)&gt;Data!$C$3,E17*Data!$D$3,E17*5%))</f>
        <v>9500</v>
      </c>
      <c r="Q17" s="6">
        <f t="shared" si="5"/>
        <v>153925</v>
      </c>
      <c r="R17" s="6">
        <f t="shared" si="6"/>
        <v>19000</v>
      </c>
      <c r="S17" s="10">
        <f t="shared" si="7"/>
        <v>134925</v>
      </c>
    </row>
    <row r="18" spans="1:19" x14ac:dyDescent="0.25">
      <c r="A18" s="4">
        <f t="shared" si="8"/>
        <v>11</v>
      </c>
      <c r="B18" s="5">
        <v>44593</v>
      </c>
      <c r="C18" s="8" t="s">
        <v>25</v>
      </c>
      <c r="D18" s="9" t="s">
        <v>37</v>
      </c>
      <c r="E18" s="6">
        <v>50000</v>
      </c>
      <c r="F18" s="6">
        <f t="shared" si="0"/>
        <v>25000</v>
      </c>
      <c r="G18" s="6">
        <f t="shared" si="1"/>
        <v>5000</v>
      </c>
      <c r="H18" s="6">
        <f t="shared" si="2"/>
        <v>750</v>
      </c>
      <c r="I18" s="6">
        <v>500</v>
      </c>
      <c r="J18" s="6">
        <v>0</v>
      </c>
      <c r="K18" s="6">
        <f t="shared" si="3"/>
        <v>81250</v>
      </c>
      <c r="L18" s="6">
        <f t="shared" si="4"/>
        <v>5000</v>
      </c>
      <c r="M18" s="6"/>
      <c r="N18" s="6"/>
      <c r="O18" s="6"/>
      <c r="P18" s="6">
        <f>IF((E18*12)&gt;Data!$C$2,E18*Data!$D$2,IF((E18*12)&gt;Data!$C$3,E18*Data!$D$3,E18*5%))</f>
        <v>5000</v>
      </c>
      <c r="Q18" s="6">
        <f t="shared" si="5"/>
        <v>81250</v>
      </c>
      <c r="R18" s="6">
        <f t="shared" si="6"/>
        <v>10000</v>
      </c>
      <c r="S18" s="10">
        <f t="shared" si="7"/>
        <v>71250</v>
      </c>
    </row>
    <row r="19" spans="1:19" x14ac:dyDescent="0.25">
      <c r="A19" s="4">
        <f t="shared" si="8"/>
        <v>12</v>
      </c>
      <c r="B19" s="5">
        <v>44593</v>
      </c>
      <c r="C19" s="8" t="s">
        <v>26</v>
      </c>
      <c r="D19" s="9" t="s">
        <v>37</v>
      </c>
      <c r="E19" s="6">
        <v>35000</v>
      </c>
      <c r="F19" s="6">
        <f t="shared" si="0"/>
        <v>17500</v>
      </c>
      <c r="G19" s="6">
        <f t="shared" si="1"/>
        <v>3500</v>
      </c>
      <c r="H19" s="6">
        <f t="shared" si="2"/>
        <v>525</v>
      </c>
      <c r="I19" s="6">
        <v>500</v>
      </c>
      <c r="J19" s="6">
        <v>0</v>
      </c>
      <c r="K19" s="6">
        <f t="shared" si="3"/>
        <v>57025</v>
      </c>
      <c r="L19" s="6">
        <f t="shared" si="4"/>
        <v>3500</v>
      </c>
      <c r="M19" s="6"/>
      <c r="N19" s="6"/>
      <c r="O19" s="6"/>
      <c r="P19" s="6">
        <f>IF((E19*12)&gt;Data!$C$2,E19*Data!$D$2,IF((E19*12)&gt;Data!$C$3,E19*Data!$D$3,E19*5%))</f>
        <v>3500</v>
      </c>
      <c r="Q19" s="6">
        <f t="shared" si="5"/>
        <v>57025</v>
      </c>
      <c r="R19" s="6">
        <f t="shared" si="6"/>
        <v>7000</v>
      </c>
      <c r="S19" s="10">
        <f t="shared" si="7"/>
        <v>50025</v>
      </c>
    </row>
    <row r="20" spans="1:19" x14ac:dyDescent="0.25">
      <c r="A20" s="4">
        <f t="shared" si="8"/>
        <v>13</v>
      </c>
      <c r="B20" s="5">
        <v>44593</v>
      </c>
      <c r="C20" s="8" t="s">
        <v>27</v>
      </c>
      <c r="D20" s="9" t="s">
        <v>38</v>
      </c>
      <c r="E20" s="6">
        <v>27500</v>
      </c>
      <c r="F20" s="6">
        <f t="shared" si="0"/>
        <v>13750</v>
      </c>
      <c r="G20" s="6">
        <f t="shared" si="1"/>
        <v>2750</v>
      </c>
      <c r="H20" s="6">
        <f t="shared" si="2"/>
        <v>412.5</v>
      </c>
      <c r="I20" s="6">
        <v>500</v>
      </c>
      <c r="J20" s="6">
        <v>0</v>
      </c>
      <c r="K20" s="6">
        <f t="shared" si="3"/>
        <v>44913</v>
      </c>
      <c r="L20" s="6">
        <f t="shared" si="4"/>
        <v>2750</v>
      </c>
      <c r="M20" s="6"/>
      <c r="N20" s="6"/>
      <c r="O20" s="6"/>
      <c r="P20" s="6">
        <f>IF((E20*12)&gt;Data!$C$2,E20*Data!$D$2,IF((E20*12)&gt;Data!$C$3,E20*Data!$D$3,E20*5%))</f>
        <v>1375</v>
      </c>
      <c r="Q20" s="6">
        <f t="shared" si="5"/>
        <v>44913</v>
      </c>
      <c r="R20" s="6">
        <f t="shared" si="6"/>
        <v>4125</v>
      </c>
      <c r="S20" s="10">
        <f t="shared" si="7"/>
        <v>40788</v>
      </c>
    </row>
    <row r="21" spans="1:19" x14ac:dyDescent="0.25">
      <c r="A21" s="4">
        <f t="shared" si="8"/>
        <v>14</v>
      </c>
      <c r="B21" s="5">
        <v>44593</v>
      </c>
      <c r="C21" s="8" t="s">
        <v>28</v>
      </c>
      <c r="D21" s="9" t="s">
        <v>37</v>
      </c>
      <c r="E21" s="6">
        <v>38000</v>
      </c>
      <c r="F21" s="6">
        <f t="shared" si="0"/>
        <v>19000</v>
      </c>
      <c r="G21" s="6">
        <f t="shared" si="1"/>
        <v>3800</v>
      </c>
      <c r="H21" s="6">
        <f t="shared" si="2"/>
        <v>570</v>
      </c>
      <c r="I21" s="6">
        <v>500</v>
      </c>
      <c r="J21" s="6">
        <v>0</v>
      </c>
      <c r="K21" s="6">
        <f t="shared" si="3"/>
        <v>61870</v>
      </c>
      <c r="L21" s="6">
        <f t="shared" si="4"/>
        <v>3800</v>
      </c>
      <c r="M21" s="6"/>
      <c r="N21" s="6"/>
      <c r="O21" s="6"/>
      <c r="P21" s="6">
        <f>IF((E21*12)&gt;Data!$C$2,E21*Data!$D$2,IF((E21*12)&gt;Data!$C$3,E21*Data!$D$3,E21*5%))</f>
        <v>3800</v>
      </c>
      <c r="Q21" s="6">
        <f t="shared" si="5"/>
        <v>61870</v>
      </c>
      <c r="R21" s="6">
        <f t="shared" si="6"/>
        <v>7600</v>
      </c>
      <c r="S21" s="10">
        <f t="shared" si="7"/>
        <v>54270</v>
      </c>
    </row>
    <row r="22" spans="1:19" x14ac:dyDescent="0.25">
      <c r="A22" s="4">
        <f t="shared" si="8"/>
        <v>15</v>
      </c>
      <c r="B22" s="5">
        <v>44593</v>
      </c>
      <c r="C22" s="8" t="s">
        <v>29</v>
      </c>
      <c r="D22" s="9" t="s">
        <v>37</v>
      </c>
      <c r="E22" s="6">
        <v>95000</v>
      </c>
      <c r="F22" s="6">
        <f t="shared" si="0"/>
        <v>47500</v>
      </c>
      <c r="G22" s="6">
        <f t="shared" si="1"/>
        <v>9500</v>
      </c>
      <c r="H22" s="6">
        <f t="shared" si="2"/>
        <v>1425</v>
      </c>
      <c r="I22" s="6">
        <v>500</v>
      </c>
      <c r="J22" s="6">
        <v>0</v>
      </c>
      <c r="K22" s="6">
        <f t="shared" si="3"/>
        <v>153925</v>
      </c>
      <c r="L22" s="6">
        <f t="shared" si="4"/>
        <v>9500</v>
      </c>
      <c r="M22" s="6"/>
      <c r="N22" s="6"/>
      <c r="O22" s="6"/>
      <c r="P22" s="6">
        <f>IF((E22*12)&gt;Data!$C$2,E22*Data!$D$2,IF((E22*12)&gt;Data!$C$3,E22*Data!$D$3,E22*5%))</f>
        <v>9500</v>
      </c>
      <c r="Q22" s="6">
        <f t="shared" si="5"/>
        <v>153925</v>
      </c>
      <c r="R22" s="6">
        <f t="shared" si="6"/>
        <v>19000</v>
      </c>
      <c r="S22" s="10">
        <f t="shared" si="7"/>
        <v>134925</v>
      </c>
    </row>
    <row r="23" spans="1:19" x14ac:dyDescent="0.25">
      <c r="A23" s="4">
        <f t="shared" si="8"/>
        <v>16</v>
      </c>
      <c r="B23" s="5">
        <v>44593</v>
      </c>
      <c r="C23" s="8" t="s">
        <v>30</v>
      </c>
      <c r="D23" s="9" t="s">
        <v>38</v>
      </c>
      <c r="E23" s="6">
        <v>58000</v>
      </c>
      <c r="F23" s="6">
        <f t="shared" si="0"/>
        <v>29000</v>
      </c>
      <c r="G23" s="6">
        <f t="shared" si="1"/>
        <v>5800</v>
      </c>
      <c r="H23" s="6">
        <f t="shared" si="2"/>
        <v>870</v>
      </c>
      <c r="I23" s="6">
        <v>500</v>
      </c>
      <c r="J23" s="6">
        <v>0</v>
      </c>
      <c r="K23" s="6">
        <f t="shared" si="3"/>
        <v>94170</v>
      </c>
      <c r="L23" s="6">
        <f t="shared" si="4"/>
        <v>5800</v>
      </c>
      <c r="M23" s="6"/>
      <c r="N23" s="6"/>
      <c r="O23" s="6"/>
      <c r="P23" s="6">
        <f>IF((E23*12)&gt;Data!$C$2,E23*Data!$D$2,IF((E23*12)&gt;Data!$C$3,E23*Data!$D$3,E23*5%))</f>
        <v>5800</v>
      </c>
      <c r="Q23" s="6">
        <f t="shared" si="5"/>
        <v>94170</v>
      </c>
      <c r="R23" s="6">
        <f t="shared" si="6"/>
        <v>11600</v>
      </c>
      <c r="S23" s="10">
        <f t="shared" si="7"/>
        <v>82570</v>
      </c>
    </row>
    <row r="24" spans="1:19" ht="3.75" customHeight="1" x14ac:dyDescent="0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5"/>
    </row>
    <row r="25" spans="1:19" ht="18" customHeight="1" x14ac:dyDescent="0.25">
      <c r="A25" s="16" t="s">
        <v>8</v>
      </c>
      <c r="B25" s="17"/>
      <c r="C25" s="17"/>
      <c r="D25" s="18"/>
      <c r="E25" s="7">
        <f>SUBTOTAL(109,E8:E23)</f>
        <v>794500</v>
      </c>
      <c r="F25" s="7">
        <f t="shared" ref="F25:S25" si="9">SUBTOTAL(109,F8:F23)</f>
        <v>397250</v>
      </c>
      <c r="G25" s="7">
        <f t="shared" si="9"/>
        <v>79450</v>
      </c>
      <c r="H25" s="7">
        <f t="shared" si="9"/>
        <v>11917.5</v>
      </c>
      <c r="I25" s="7">
        <f t="shared" si="9"/>
        <v>8000</v>
      </c>
      <c r="J25" s="7">
        <f t="shared" si="9"/>
        <v>0</v>
      </c>
      <c r="K25" s="7">
        <f t="shared" si="9"/>
        <v>1291119</v>
      </c>
      <c r="L25" s="7">
        <f t="shared" si="9"/>
        <v>79450</v>
      </c>
      <c r="M25" s="7">
        <f t="shared" si="9"/>
        <v>0</v>
      </c>
      <c r="N25" s="7">
        <f t="shared" si="9"/>
        <v>0</v>
      </c>
      <c r="O25" s="7">
        <f t="shared" si="9"/>
        <v>0</v>
      </c>
      <c r="P25" s="7">
        <f t="shared" si="9"/>
        <v>75325</v>
      </c>
      <c r="Q25" s="7">
        <f t="shared" si="9"/>
        <v>1291119</v>
      </c>
      <c r="R25" s="7">
        <f t="shared" si="9"/>
        <v>154775</v>
      </c>
      <c r="S25" s="7">
        <f t="shared" si="9"/>
        <v>1136344</v>
      </c>
    </row>
    <row r="26" spans="1:19" ht="5.25" customHeight="1" x14ac:dyDescent="0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/>
    </row>
    <row r="31" spans="1:19" ht="21" x14ac:dyDescent="0.35">
      <c r="C31" s="12" t="s">
        <v>44</v>
      </c>
      <c r="D31" s="12"/>
      <c r="E31" s="12"/>
      <c r="F31" s="12"/>
      <c r="G31" s="12"/>
      <c r="H31" s="12" t="s">
        <v>45</v>
      </c>
      <c r="I31" s="12"/>
      <c r="J31" s="12"/>
      <c r="K31" s="12"/>
      <c r="L31" s="12"/>
      <c r="M31" s="12"/>
      <c r="N31" s="12"/>
      <c r="O31" s="12"/>
      <c r="P31" s="12"/>
      <c r="Q31" s="12" t="s">
        <v>46</v>
      </c>
    </row>
  </sheetData>
  <mergeCells count="19">
    <mergeCell ref="A1:S1"/>
    <mergeCell ref="A2:S2"/>
    <mergeCell ref="A4:S4"/>
    <mergeCell ref="E6:J6"/>
    <mergeCell ref="L6:P6"/>
    <mergeCell ref="A26:S26"/>
    <mergeCell ref="A24:S24"/>
    <mergeCell ref="A25:D25"/>
    <mergeCell ref="A3:S3"/>
    <mergeCell ref="K6:K7"/>
    <mergeCell ref="A6:A7"/>
    <mergeCell ref="B6:B7"/>
    <mergeCell ref="C6:C7"/>
    <mergeCell ref="D6:D7"/>
    <mergeCell ref="A5:K5"/>
    <mergeCell ref="L5:P5"/>
    <mergeCell ref="Q5:Q7"/>
    <mergeCell ref="R5:R7"/>
    <mergeCell ref="S5:S7"/>
  </mergeCells>
  <hyperlinks>
    <hyperlink ref="A1" r:id="rId1" xr:uid="{CBE64B74-41EA-4F4D-A5F5-063CB48F6D49}"/>
  </hyperlinks>
  <pageMargins left="0" right="0" top="0.19685039370078741" bottom="0.19685039370078741" header="0.31496062992125984" footer="0.31496062992125984"/>
  <pageSetup paperSize="9" scale="6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DABCF3-89E4-4DAA-9B40-4EDDB381398C}">
          <x14:formula1>
            <xm:f>Data!$A$2:$A$203</xm:f>
          </x14:formula1>
          <xm:sqref>B8:B23</xm:sqref>
        </x14:dataValidation>
        <x14:dataValidation type="list" allowBlank="1" showInputMessage="1" showErrorMessage="1" xr:uid="{EB35D5DF-1227-42D5-B7E4-DB8FE29CE94E}">
          <x14:formula1>
            <xm:f>Data!$B$2:$B$21</xm:f>
          </x14:formula1>
          <xm:sqref>D8:D23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AA47-4030-415C-ABE3-8F4B45787F23}">
  <dimension ref="A1:S30"/>
  <sheetViews>
    <sheetView topLeftCell="A7" zoomScale="55" zoomScaleNormal="55" workbookViewId="0">
      <selection activeCell="V6" sqref="V6"/>
    </sheetView>
  </sheetViews>
  <sheetFormatPr defaultRowHeight="15" x14ac:dyDescent="0.25"/>
  <cols>
    <col min="1" max="1" width="5.85546875" bestFit="1" customWidth="1"/>
    <col min="2" max="2" width="10.42578125" bestFit="1" customWidth="1"/>
    <col min="3" max="3" width="13.5703125" bestFit="1" customWidth="1"/>
    <col min="4" max="4" width="14.7109375" customWidth="1"/>
    <col min="5" max="6" width="13.28515625" bestFit="1" customWidth="1"/>
    <col min="7" max="7" width="11.42578125" customWidth="1"/>
    <col min="8" max="8" width="11.7109375" bestFit="1" customWidth="1"/>
    <col min="9" max="9" width="10.5703125" bestFit="1" customWidth="1"/>
    <col min="10" max="10" width="6.140625" bestFit="1" customWidth="1"/>
    <col min="11" max="11" width="14.28515625" bestFit="1" customWidth="1"/>
    <col min="12" max="12" width="11.5703125" bestFit="1" customWidth="1"/>
    <col min="13" max="15" width="6.140625" bestFit="1" customWidth="1"/>
    <col min="16" max="16" width="13.42578125" bestFit="1" customWidth="1"/>
    <col min="17" max="17" width="14.28515625" bestFit="1" customWidth="1"/>
    <col min="18" max="18" width="13.28515625" bestFit="1" customWidth="1"/>
    <col min="19" max="19" width="14.28515625" bestFit="1" customWidth="1"/>
  </cols>
  <sheetData>
    <row r="1" spans="1:19" ht="61.5" x14ac:dyDescent="0.9">
      <c r="A1" s="21" t="s">
        <v>47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1.5" x14ac:dyDescent="0.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31.5" x14ac:dyDescent="0.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31.5" x14ac:dyDescent="0.5">
      <c r="A4" s="22" t="s">
        <v>32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45" customHeight="1" x14ac:dyDescent="0.25">
      <c r="A5" s="20" t="s">
        <v>2</v>
      </c>
      <c r="B5" s="20" t="s">
        <v>0</v>
      </c>
      <c r="C5" s="20" t="s">
        <v>3</v>
      </c>
      <c r="D5" s="20" t="s">
        <v>31</v>
      </c>
      <c r="E5" s="20" t="s">
        <v>33</v>
      </c>
      <c r="F5" s="20"/>
      <c r="G5" s="20"/>
      <c r="H5" s="20"/>
      <c r="I5" s="20"/>
      <c r="J5" s="20"/>
      <c r="K5" s="20" t="s">
        <v>8</v>
      </c>
      <c r="L5" s="20" t="s">
        <v>34</v>
      </c>
      <c r="M5" s="20"/>
      <c r="N5" s="20"/>
      <c r="O5" s="20"/>
      <c r="P5" s="20"/>
      <c r="Q5" s="23" t="s">
        <v>12</v>
      </c>
      <c r="R5" s="23" t="s">
        <v>13</v>
      </c>
      <c r="S5" s="23" t="s">
        <v>14</v>
      </c>
    </row>
    <row r="6" spans="1:19" ht="30" x14ac:dyDescent="0.25">
      <c r="A6" s="20"/>
      <c r="B6" s="20"/>
      <c r="C6" s="20"/>
      <c r="D6" s="20"/>
      <c r="E6" s="11" t="s">
        <v>4</v>
      </c>
      <c r="F6" s="11" t="s">
        <v>39</v>
      </c>
      <c r="G6" s="11" t="s">
        <v>40</v>
      </c>
      <c r="H6" s="11" t="s">
        <v>5</v>
      </c>
      <c r="I6" s="11" t="s">
        <v>6</v>
      </c>
      <c r="J6" s="11" t="s">
        <v>7</v>
      </c>
      <c r="K6" s="20"/>
      <c r="L6" s="11" t="s">
        <v>41</v>
      </c>
      <c r="M6" s="11" t="s">
        <v>9</v>
      </c>
      <c r="N6" s="11" t="s">
        <v>10</v>
      </c>
      <c r="O6" s="11" t="s">
        <v>11</v>
      </c>
      <c r="P6" s="11" t="s">
        <v>35</v>
      </c>
      <c r="Q6" s="24"/>
      <c r="R6" s="24"/>
      <c r="S6" s="24"/>
    </row>
    <row r="7" spans="1:19" x14ac:dyDescent="0.25">
      <c r="A7" s="4">
        <v>1</v>
      </c>
      <c r="B7" s="5">
        <v>44682</v>
      </c>
      <c r="C7" s="8" t="s">
        <v>15</v>
      </c>
      <c r="D7" s="9" t="s">
        <v>36</v>
      </c>
      <c r="E7" s="6">
        <v>50000</v>
      </c>
      <c r="F7" s="27">
        <f>E7*RIGHT($F$6,3)</f>
        <v>25000</v>
      </c>
      <c r="G7" s="27">
        <f>E7*RIGHT($G$6,3)</f>
        <v>5000</v>
      </c>
      <c r="H7" s="27">
        <f>E7*1.5%</f>
        <v>750</v>
      </c>
      <c r="I7" s="28">
        <v>500</v>
      </c>
      <c r="J7" s="4">
        <v>0</v>
      </c>
      <c r="K7" s="27">
        <f>SUM(E7:J7)</f>
        <v>81250</v>
      </c>
      <c r="L7" s="27">
        <f>E7*RIGHT($L$6,3)</f>
        <v>5000</v>
      </c>
      <c r="M7" s="4"/>
      <c r="N7" s="4"/>
      <c r="O7" s="4"/>
      <c r="P7" s="27">
        <f>IF(E7*12&gt;=Data!$C$2,Sheet8!E7*Data!$D$2,IF(Sheet8!E7*12&gt;=Data!$C$3,Sheet8!E7*Data!$D$3,""))</f>
        <v>5000</v>
      </c>
      <c r="Q7" s="27">
        <f>K7</f>
        <v>81250</v>
      </c>
      <c r="R7" s="27">
        <f>SUM(L7:P7)</f>
        <v>10000</v>
      </c>
      <c r="S7" s="27">
        <f>Q7-R7</f>
        <v>71250</v>
      </c>
    </row>
    <row r="8" spans="1:19" x14ac:dyDescent="0.25">
      <c r="A8" s="4">
        <f>A7+1</f>
        <v>2</v>
      </c>
      <c r="B8" s="5">
        <v>44682</v>
      </c>
      <c r="C8" s="8" t="s">
        <v>16</v>
      </c>
      <c r="D8" s="9" t="s">
        <v>37</v>
      </c>
      <c r="E8" s="6">
        <v>35000</v>
      </c>
      <c r="F8" s="27">
        <f t="shared" ref="F8:F22" si="0">E8*RIGHT($F$6,3)</f>
        <v>17500</v>
      </c>
      <c r="G8" s="27">
        <f t="shared" ref="G8:G22" si="1">E8*RIGHT($G$6,3)</f>
        <v>3500</v>
      </c>
      <c r="H8" s="27">
        <f t="shared" ref="H8:H22" si="2">E8*1.5%</f>
        <v>525</v>
      </c>
      <c r="I8" s="28">
        <v>500</v>
      </c>
      <c r="J8" s="4">
        <v>0</v>
      </c>
      <c r="K8" s="27">
        <f t="shared" ref="K8:K22" si="3">SUM(E8:J8)</f>
        <v>57025</v>
      </c>
      <c r="L8" s="27">
        <f t="shared" ref="L8:L22" si="4">E8*RIGHT($L$6,3)</f>
        <v>3500</v>
      </c>
      <c r="M8" s="4"/>
      <c r="N8" s="4"/>
      <c r="O8" s="4"/>
      <c r="P8" s="27">
        <f>IF(E8*12&gt;=Data!$C$2,Sheet8!E8*Data!$D$2,IF(Sheet8!E8*12&gt;=Data!$C$3,Sheet8!E8*Data!$D$3,""))</f>
        <v>3500</v>
      </c>
      <c r="Q8" s="27">
        <f t="shared" ref="Q8:Q22" si="5">K8</f>
        <v>57025</v>
      </c>
      <c r="R8" s="27">
        <f t="shared" ref="R8:R22" si="6">SUM(L8:P8)</f>
        <v>7000</v>
      </c>
      <c r="S8" s="27">
        <f t="shared" ref="S8:S22" si="7">Q8-R8</f>
        <v>50025</v>
      </c>
    </row>
    <row r="9" spans="1:19" x14ac:dyDescent="0.25">
      <c r="A9" s="4">
        <f t="shared" ref="A9:A24" si="8">A8+1</f>
        <v>3</v>
      </c>
      <c r="B9" s="5">
        <v>44682</v>
      </c>
      <c r="C9" s="8" t="s">
        <v>17</v>
      </c>
      <c r="D9" s="9" t="s">
        <v>37</v>
      </c>
      <c r="E9" s="6">
        <v>27500</v>
      </c>
      <c r="F9" s="27">
        <f t="shared" si="0"/>
        <v>13750</v>
      </c>
      <c r="G9" s="27">
        <f t="shared" si="1"/>
        <v>2750</v>
      </c>
      <c r="H9" s="27">
        <f t="shared" si="2"/>
        <v>412.5</v>
      </c>
      <c r="I9" s="28">
        <v>500</v>
      </c>
      <c r="J9" s="4">
        <v>0</v>
      </c>
      <c r="K9" s="27">
        <f t="shared" si="3"/>
        <v>44912.5</v>
      </c>
      <c r="L9" s="27">
        <f t="shared" si="4"/>
        <v>2750</v>
      </c>
      <c r="M9" s="4"/>
      <c r="N9" s="4"/>
      <c r="O9" s="4"/>
      <c r="P9" s="27" t="str">
        <f>IF(E9*12&gt;=Data!$C$2,Sheet8!E9*Data!$D$2,IF(Sheet8!E9*12&gt;=Data!$C$3,Sheet8!E9*Data!$D$3,""))</f>
        <v/>
      </c>
      <c r="Q9" s="27">
        <f t="shared" si="5"/>
        <v>44912.5</v>
      </c>
      <c r="R9" s="27">
        <f t="shared" si="6"/>
        <v>2750</v>
      </c>
      <c r="S9" s="27">
        <f t="shared" si="7"/>
        <v>42162.5</v>
      </c>
    </row>
    <row r="10" spans="1:19" x14ac:dyDescent="0.25">
      <c r="A10" s="4">
        <f t="shared" si="8"/>
        <v>4</v>
      </c>
      <c r="B10" s="5">
        <v>44682</v>
      </c>
      <c r="C10" s="8" t="s">
        <v>18</v>
      </c>
      <c r="D10" s="9" t="s">
        <v>38</v>
      </c>
      <c r="E10" s="6">
        <v>38000</v>
      </c>
      <c r="F10" s="27">
        <f t="shared" si="0"/>
        <v>19000</v>
      </c>
      <c r="G10" s="27">
        <f t="shared" si="1"/>
        <v>3800</v>
      </c>
      <c r="H10" s="27">
        <f t="shared" si="2"/>
        <v>570</v>
      </c>
      <c r="I10" s="28">
        <v>500</v>
      </c>
      <c r="J10" s="4">
        <v>0</v>
      </c>
      <c r="K10" s="27">
        <f t="shared" si="3"/>
        <v>61870</v>
      </c>
      <c r="L10" s="27">
        <f t="shared" si="4"/>
        <v>3800</v>
      </c>
      <c r="M10" s="4"/>
      <c r="N10" s="4"/>
      <c r="O10" s="4"/>
      <c r="P10" s="27">
        <f>IF(E10*12&gt;=Data!$C$2,Sheet8!E10*Data!$D$2,IF(Sheet8!E10*12&gt;=Data!$C$3,Sheet8!E10*Data!$D$3,""))</f>
        <v>3800</v>
      </c>
      <c r="Q10" s="27">
        <f t="shared" si="5"/>
        <v>61870</v>
      </c>
      <c r="R10" s="27">
        <f t="shared" si="6"/>
        <v>7600</v>
      </c>
      <c r="S10" s="27">
        <f t="shared" si="7"/>
        <v>54270</v>
      </c>
    </row>
    <row r="11" spans="1:19" x14ac:dyDescent="0.25">
      <c r="A11" s="4">
        <f t="shared" si="8"/>
        <v>5</v>
      </c>
      <c r="B11" s="5">
        <v>44682</v>
      </c>
      <c r="C11" s="8" t="s">
        <v>19</v>
      </c>
      <c r="D11" s="9" t="s">
        <v>38</v>
      </c>
      <c r="E11" s="6">
        <v>95000</v>
      </c>
      <c r="F11" s="27">
        <f t="shared" si="0"/>
        <v>47500</v>
      </c>
      <c r="G11" s="27">
        <f t="shared" si="1"/>
        <v>9500</v>
      </c>
      <c r="H11" s="27">
        <f t="shared" si="2"/>
        <v>1425</v>
      </c>
      <c r="I11" s="28">
        <v>500</v>
      </c>
      <c r="J11" s="4">
        <v>0</v>
      </c>
      <c r="K11" s="27">
        <f t="shared" si="3"/>
        <v>153925</v>
      </c>
      <c r="L11" s="27">
        <f t="shared" si="4"/>
        <v>9500</v>
      </c>
      <c r="M11" s="4"/>
      <c r="N11" s="4"/>
      <c r="O11" s="4"/>
      <c r="P11" s="27">
        <f>IF(E11*12&gt;=Data!$C$2,Sheet8!E11*Data!$D$2,IF(Sheet8!E11*12&gt;=Data!$C$3,Sheet8!E11*Data!$D$3,""))</f>
        <v>9500</v>
      </c>
      <c r="Q11" s="27">
        <f t="shared" si="5"/>
        <v>153925</v>
      </c>
      <c r="R11" s="27">
        <f t="shared" si="6"/>
        <v>19000</v>
      </c>
      <c r="S11" s="27">
        <f t="shared" si="7"/>
        <v>134925</v>
      </c>
    </row>
    <row r="12" spans="1:19" x14ac:dyDescent="0.25">
      <c r="A12" s="4">
        <f t="shared" si="8"/>
        <v>6</v>
      </c>
      <c r="B12" s="5">
        <v>44682</v>
      </c>
      <c r="C12" s="8" t="s">
        <v>20</v>
      </c>
      <c r="D12" s="9" t="s">
        <v>37</v>
      </c>
      <c r="E12" s="6">
        <v>50000</v>
      </c>
      <c r="F12" s="27">
        <f t="shared" si="0"/>
        <v>25000</v>
      </c>
      <c r="G12" s="27">
        <f t="shared" si="1"/>
        <v>5000</v>
      </c>
      <c r="H12" s="27">
        <f t="shared" si="2"/>
        <v>750</v>
      </c>
      <c r="I12" s="28">
        <v>500</v>
      </c>
      <c r="J12" s="4">
        <v>0</v>
      </c>
      <c r="K12" s="27">
        <f t="shared" si="3"/>
        <v>81250</v>
      </c>
      <c r="L12" s="27">
        <f t="shared" si="4"/>
        <v>5000</v>
      </c>
      <c r="M12" s="4"/>
      <c r="N12" s="4"/>
      <c r="O12" s="4"/>
      <c r="P12" s="27">
        <f>IF(E12*12&gt;=Data!$C$2,Sheet8!E12*Data!$D$2,IF(Sheet8!E12*12&gt;=Data!$C$3,Sheet8!E12*Data!$D$3,""))</f>
        <v>5000</v>
      </c>
      <c r="Q12" s="27">
        <f t="shared" si="5"/>
        <v>81250</v>
      </c>
      <c r="R12" s="27">
        <f t="shared" si="6"/>
        <v>10000</v>
      </c>
      <c r="S12" s="27">
        <f t="shared" si="7"/>
        <v>71250</v>
      </c>
    </row>
    <row r="13" spans="1:19" x14ac:dyDescent="0.25">
      <c r="A13" s="4">
        <f t="shared" si="8"/>
        <v>7</v>
      </c>
      <c r="B13" s="5">
        <v>44682</v>
      </c>
      <c r="C13" s="8" t="s">
        <v>21</v>
      </c>
      <c r="D13" s="9" t="s">
        <v>38</v>
      </c>
      <c r="E13" s="6">
        <v>35000</v>
      </c>
      <c r="F13" s="27">
        <f t="shared" si="0"/>
        <v>17500</v>
      </c>
      <c r="G13" s="27">
        <f t="shared" si="1"/>
        <v>3500</v>
      </c>
      <c r="H13" s="27">
        <f t="shared" si="2"/>
        <v>525</v>
      </c>
      <c r="I13" s="28">
        <v>500</v>
      </c>
      <c r="J13" s="4">
        <v>0</v>
      </c>
      <c r="K13" s="27">
        <f t="shared" si="3"/>
        <v>57025</v>
      </c>
      <c r="L13" s="27">
        <f t="shared" si="4"/>
        <v>3500</v>
      </c>
      <c r="M13" s="4"/>
      <c r="N13" s="4"/>
      <c r="O13" s="4"/>
      <c r="P13" s="27">
        <f>IF(E13*12&gt;=Data!$C$2,Sheet8!E13*Data!$D$2,IF(Sheet8!E13*12&gt;=Data!$C$3,Sheet8!E13*Data!$D$3,""))</f>
        <v>3500</v>
      </c>
      <c r="Q13" s="27">
        <f t="shared" si="5"/>
        <v>57025</v>
      </c>
      <c r="R13" s="27">
        <f t="shared" si="6"/>
        <v>7000</v>
      </c>
      <c r="S13" s="27">
        <f t="shared" si="7"/>
        <v>50025</v>
      </c>
    </row>
    <row r="14" spans="1:19" x14ac:dyDescent="0.25">
      <c r="A14" s="4">
        <f t="shared" si="8"/>
        <v>8</v>
      </c>
      <c r="B14" s="5">
        <v>44682</v>
      </c>
      <c r="C14" s="8" t="s">
        <v>22</v>
      </c>
      <c r="D14" s="9" t="s">
        <v>37</v>
      </c>
      <c r="E14" s="6">
        <v>27500</v>
      </c>
      <c r="F14" s="27">
        <f t="shared" si="0"/>
        <v>13750</v>
      </c>
      <c r="G14" s="27">
        <f t="shared" si="1"/>
        <v>2750</v>
      </c>
      <c r="H14" s="27">
        <f t="shared" si="2"/>
        <v>412.5</v>
      </c>
      <c r="I14" s="28">
        <v>500</v>
      </c>
      <c r="J14" s="4">
        <v>0</v>
      </c>
      <c r="K14" s="27">
        <f t="shared" si="3"/>
        <v>44912.5</v>
      </c>
      <c r="L14" s="27">
        <f t="shared" si="4"/>
        <v>2750</v>
      </c>
      <c r="M14" s="4"/>
      <c r="N14" s="4"/>
      <c r="O14" s="4"/>
      <c r="P14" s="27" t="str">
        <f>IF(E14*12&gt;=Data!$C$2,Sheet8!E14*Data!$D$2,IF(Sheet8!E14*12&gt;=Data!$C$3,Sheet8!E14*Data!$D$3,""))</f>
        <v/>
      </c>
      <c r="Q14" s="27">
        <f t="shared" si="5"/>
        <v>44912.5</v>
      </c>
      <c r="R14" s="27">
        <f t="shared" si="6"/>
        <v>2750</v>
      </c>
      <c r="S14" s="27">
        <f t="shared" si="7"/>
        <v>42162.5</v>
      </c>
    </row>
    <row r="15" spans="1:19" x14ac:dyDescent="0.25">
      <c r="A15" s="4">
        <f t="shared" si="8"/>
        <v>9</v>
      </c>
      <c r="B15" s="5">
        <v>44682</v>
      </c>
      <c r="C15" s="8" t="s">
        <v>23</v>
      </c>
      <c r="D15" s="9" t="s">
        <v>37</v>
      </c>
      <c r="E15" s="6">
        <v>38000</v>
      </c>
      <c r="F15" s="27">
        <f t="shared" si="0"/>
        <v>19000</v>
      </c>
      <c r="G15" s="27">
        <f t="shared" si="1"/>
        <v>3800</v>
      </c>
      <c r="H15" s="27">
        <f t="shared" si="2"/>
        <v>570</v>
      </c>
      <c r="I15" s="28">
        <v>500</v>
      </c>
      <c r="J15" s="4">
        <v>0</v>
      </c>
      <c r="K15" s="27">
        <f t="shared" si="3"/>
        <v>61870</v>
      </c>
      <c r="L15" s="27">
        <f t="shared" si="4"/>
        <v>3800</v>
      </c>
      <c r="M15" s="4"/>
      <c r="N15" s="4"/>
      <c r="O15" s="4"/>
      <c r="P15" s="27">
        <f>IF(E15*12&gt;=Data!$C$2,Sheet8!E15*Data!$D$2,IF(Sheet8!E15*12&gt;=Data!$C$3,Sheet8!E15*Data!$D$3,""))</f>
        <v>3800</v>
      </c>
      <c r="Q15" s="27">
        <f t="shared" si="5"/>
        <v>61870</v>
      </c>
      <c r="R15" s="27">
        <f t="shared" si="6"/>
        <v>7600</v>
      </c>
      <c r="S15" s="27">
        <f t="shared" si="7"/>
        <v>54270</v>
      </c>
    </row>
    <row r="16" spans="1:19" x14ac:dyDescent="0.25">
      <c r="A16" s="4">
        <f t="shared" si="8"/>
        <v>10</v>
      </c>
      <c r="B16" s="5">
        <v>44682</v>
      </c>
      <c r="C16" s="8" t="s">
        <v>24</v>
      </c>
      <c r="D16" s="9" t="s">
        <v>38</v>
      </c>
      <c r="E16" s="6">
        <v>95000</v>
      </c>
      <c r="F16" s="27">
        <f t="shared" si="0"/>
        <v>47500</v>
      </c>
      <c r="G16" s="27">
        <f t="shared" si="1"/>
        <v>9500</v>
      </c>
      <c r="H16" s="27">
        <f t="shared" si="2"/>
        <v>1425</v>
      </c>
      <c r="I16" s="28">
        <v>500</v>
      </c>
      <c r="J16" s="4">
        <v>0</v>
      </c>
      <c r="K16" s="27">
        <f t="shared" si="3"/>
        <v>153925</v>
      </c>
      <c r="L16" s="27">
        <f t="shared" si="4"/>
        <v>9500</v>
      </c>
      <c r="M16" s="4"/>
      <c r="N16" s="4"/>
      <c r="O16" s="4"/>
      <c r="P16" s="27">
        <f>IF(E16*12&gt;=Data!$C$2,Sheet8!E16*Data!$D$2,IF(Sheet8!E16*12&gt;=Data!$C$3,Sheet8!E16*Data!$D$3,""))</f>
        <v>9500</v>
      </c>
      <c r="Q16" s="27">
        <f t="shared" si="5"/>
        <v>153925</v>
      </c>
      <c r="R16" s="27">
        <f t="shared" si="6"/>
        <v>19000</v>
      </c>
      <c r="S16" s="27">
        <f t="shared" si="7"/>
        <v>134925</v>
      </c>
    </row>
    <row r="17" spans="1:19" x14ac:dyDescent="0.25">
      <c r="A17" s="4">
        <f t="shared" si="8"/>
        <v>11</v>
      </c>
      <c r="B17" s="5">
        <v>44682</v>
      </c>
      <c r="C17" s="8" t="s">
        <v>25</v>
      </c>
      <c r="D17" s="9" t="s">
        <v>37</v>
      </c>
      <c r="E17" s="6">
        <v>50000</v>
      </c>
      <c r="F17" s="27">
        <f t="shared" si="0"/>
        <v>25000</v>
      </c>
      <c r="G17" s="27">
        <f t="shared" si="1"/>
        <v>5000</v>
      </c>
      <c r="H17" s="27">
        <f t="shared" si="2"/>
        <v>750</v>
      </c>
      <c r="I17" s="28">
        <v>500</v>
      </c>
      <c r="J17" s="4">
        <v>0</v>
      </c>
      <c r="K17" s="27">
        <f t="shared" si="3"/>
        <v>81250</v>
      </c>
      <c r="L17" s="27">
        <f t="shared" si="4"/>
        <v>5000</v>
      </c>
      <c r="M17" s="4"/>
      <c r="N17" s="4"/>
      <c r="O17" s="4"/>
      <c r="P17" s="27">
        <f>IF(E17*12&gt;=Data!$C$2,Sheet8!E17*Data!$D$2,IF(Sheet8!E17*12&gt;=Data!$C$3,Sheet8!E17*Data!$D$3,""))</f>
        <v>5000</v>
      </c>
      <c r="Q17" s="27">
        <f t="shared" si="5"/>
        <v>81250</v>
      </c>
      <c r="R17" s="27">
        <f t="shared" si="6"/>
        <v>10000</v>
      </c>
      <c r="S17" s="27">
        <f t="shared" si="7"/>
        <v>71250</v>
      </c>
    </row>
    <row r="18" spans="1:19" x14ac:dyDescent="0.25">
      <c r="A18" s="4">
        <f t="shared" si="8"/>
        <v>12</v>
      </c>
      <c r="B18" s="5">
        <v>44682</v>
      </c>
      <c r="C18" s="8" t="s">
        <v>26</v>
      </c>
      <c r="D18" s="9" t="s">
        <v>37</v>
      </c>
      <c r="E18" s="6">
        <v>35000</v>
      </c>
      <c r="F18" s="27">
        <f t="shared" si="0"/>
        <v>17500</v>
      </c>
      <c r="G18" s="27">
        <f t="shared" si="1"/>
        <v>3500</v>
      </c>
      <c r="H18" s="27">
        <f t="shared" si="2"/>
        <v>525</v>
      </c>
      <c r="I18" s="28">
        <v>500</v>
      </c>
      <c r="J18" s="4">
        <v>0</v>
      </c>
      <c r="K18" s="27">
        <f t="shared" si="3"/>
        <v>57025</v>
      </c>
      <c r="L18" s="27">
        <f t="shared" si="4"/>
        <v>3500</v>
      </c>
      <c r="M18" s="4"/>
      <c r="N18" s="4"/>
      <c r="O18" s="4"/>
      <c r="P18" s="27">
        <f>IF(E18*12&gt;=Data!$C$2,Sheet8!E18*Data!$D$2,IF(Sheet8!E18*12&gt;=Data!$C$3,Sheet8!E18*Data!$D$3,""))</f>
        <v>3500</v>
      </c>
      <c r="Q18" s="27">
        <f t="shared" si="5"/>
        <v>57025</v>
      </c>
      <c r="R18" s="27">
        <f t="shared" si="6"/>
        <v>7000</v>
      </c>
      <c r="S18" s="27">
        <f t="shared" si="7"/>
        <v>50025</v>
      </c>
    </row>
    <row r="19" spans="1:19" x14ac:dyDescent="0.25">
      <c r="A19" s="4">
        <f>A18+1</f>
        <v>13</v>
      </c>
      <c r="B19" s="5">
        <v>44682</v>
      </c>
      <c r="C19" s="8" t="s">
        <v>27</v>
      </c>
      <c r="D19" s="9" t="s">
        <v>38</v>
      </c>
      <c r="E19" s="6">
        <v>27500</v>
      </c>
      <c r="F19" s="27">
        <f t="shared" si="0"/>
        <v>13750</v>
      </c>
      <c r="G19" s="27">
        <f t="shared" si="1"/>
        <v>2750</v>
      </c>
      <c r="H19" s="27">
        <f t="shared" si="2"/>
        <v>412.5</v>
      </c>
      <c r="I19" s="28">
        <v>500</v>
      </c>
      <c r="J19" s="4">
        <v>0</v>
      </c>
      <c r="K19" s="27">
        <f t="shared" si="3"/>
        <v>44912.5</v>
      </c>
      <c r="L19" s="27">
        <f t="shared" si="4"/>
        <v>2750</v>
      </c>
      <c r="M19" s="4"/>
      <c r="N19" s="4"/>
      <c r="O19" s="4"/>
      <c r="P19" s="27" t="str">
        <f>IF(E19*12&gt;=Data!$C$2,Sheet8!E19*Data!$D$2,IF(Sheet8!E19*12&gt;=Data!$C$3,Sheet8!E19*Data!$D$3,""))</f>
        <v/>
      </c>
      <c r="Q19" s="27">
        <f t="shared" si="5"/>
        <v>44912.5</v>
      </c>
      <c r="R19" s="27">
        <f t="shared" si="6"/>
        <v>2750</v>
      </c>
      <c r="S19" s="27">
        <f t="shared" si="7"/>
        <v>42162.5</v>
      </c>
    </row>
    <row r="20" spans="1:19" x14ac:dyDescent="0.25">
      <c r="A20" s="4">
        <f t="shared" si="8"/>
        <v>14</v>
      </c>
      <c r="B20" s="5">
        <v>44682</v>
      </c>
      <c r="C20" s="8" t="s">
        <v>28</v>
      </c>
      <c r="D20" s="9" t="s">
        <v>37</v>
      </c>
      <c r="E20" s="6">
        <v>38000</v>
      </c>
      <c r="F20" s="27">
        <f t="shared" si="0"/>
        <v>19000</v>
      </c>
      <c r="G20" s="27">
        <f t="shared" si="1"/>
        <v>3800</v>
      </c>
      <c r="H20" s="27">
        <f t="shared" si="2"/>
        <v>570</v>
      </c>
      <c r="I20" s="28">
        <v>500</v>
      </c>
      <c r="J20" s="4">
        <v>0</v>
      </c>
      <c r="K20" s="27">
        <f t="shared" si="3"/>
        <v>61870</v>
      </c>
      <c r="L20" s="27">
        <f t="shared" si="4"/>
        <v>3800</v>
      </c>
      <c r="M20" s="4"/>
      <c r="N20" s="4"/>
      <c r="O20" s="4"/>
      <c r="P20" s="27">
        <f>IF(E20*12&gt;=Data!$C$2,Sheet8!E20*Data!$D$2,IF(Sheet8!E20*12&gt;=Data!$C$3,Sheet8!E20*Data!$D$3,""))</f>
        <v>3800</v>
      </c>
      <c r="Q20" s="27">
        <f t="shared" si="5"/>
        <v>61870</v>
      </c>
      <c r="R20" s="27">
        <f t="shared" si="6"/>
        <v>7600</v>
      </c>
      <c r="S20" s="27">
        <f t="shared" si="7"/>
        <v>54270</v>
      </c>
    </row>
    <row r="21" spans="1:19" x14ac:dyDescent="0.25">
      <c r="A21" s="4">
        <f t="shared" si="8"/>
        <v>15</v>
      </c>
      <c r="B21" s="5">
        <v>44682</v>
      </c>
      <c r="C21" s="8" t="s">
        <v>29</v>
      </c>
      <c r="D21" s="9" t="s">
        <v>37</v>
      </c>
      <c r="E21" s="6">
        <v>95000</v>
      </c>
      <c r="F21" s="27">
        <f t="shared" si="0"/>
        <v>47500</v>
      </c>
      <c r="G21" s="27">
        <f t="shared" si="1"/>
        <v>9500</v>
      </c>
      <c r="H21" s="27">
        <f t="shared" si="2"/>
        <v>1425</v>
      </c>
      <c r="I21" s="28">
        <v>500</v>
      </c>
      <c r="J21" s="4">
        <v>0</v>
      </c>
      <c r="K21" s="27">
        <f t="shared" si="3"/>
        <v>153925</v>
      </c>
      <c r="L21" s="27">
        <f t="shared" si="4"/>
        <v>9500</v>
      </c>
      <c r="M21" s="4"/>
      <c r="N21" s="4"/>
      <c r="O21" s="4"/>
      <c r="P21" s="27">
        <f>IF(E21*12&gt;=Data!$C$2,Sheet8!E21*Data!$D$2,IF(Sheet8!E21*12&gt;=Data!$C$3,Sheet8!E21*Data!$D$3,""))</f>
        <v>9500</v>
      </c>
      <c r="Q21" s="27">
        <f t="shared" si="5"/>
        <v>153925</v>
      </c>
      <c r="R21" s="27">
        <f t="shared" si="6"/>
        <v>19000</v>
      </c>
      <c r="S21" s="27">
        <f t="shared" si="7"/>
        <v>134925</v>
      </c>
    </row>
    <row r="22" spans="1:19" x14ac:dyDescent="0.25">
      <c r="A22" s="4">
        <f t="shared" si="8"/>
        <v>16</v>
      </c>
      <c r="B22" s="5">
        <v>44682</v>
      </c>
      <c r="C22" s="8" t="s">
        <v>30</v>
      </c>
      <c r="D22" s="9" t="s">
        <v>38</v>
      </c>
      <c r="E22" s="6">
        <v>58000</v>
      </c>
      <c r="F22" s="27">
        <f t="shared" si="0"/>
        <v>29000</v>
      </c>
      <c r="G22" s="27">
        <f t="shared" si="1"/>
        <v>5800</v>
      </c>
      <c r="H22" s="27">
        <f t="shared" si="2"/>
        <v>870</v>
      </c>
      <c r="I22" s="28">
        <v>500</v>
      </c>
      <c r="J22" s="4">
        <v>0</v>
      </c>
      <c r="K22" s="27">
        <f t="shared" si="3"/>
        <v>94170</v>
      </c>
      <c r="L22" s="27">
        <f t="shared" si="4"/>
        <v>5800</v>
      </c>
      <c r="M22" s="4"/>
      <c r="N22" s="4"/>
      <c r="O22" s="4"/>
      <c r="P22" s="27">
        <f>IF(E22*12&gt;=Data!$C$2,Sheet8!E22*Data!$D$2,IF(Sheet8!E22*12&gt;=Data!$C$3,Sheet8!E22*Data!$D$3,""))</f>
        <v>5800</v>
      </c>
      <c r="Q22" s="27">
        <f t="shared" si="5"/>
        <v>94170</v>
      </c>
      <c r="R22" s="27">
        <f t="shared" si="6"/>
        <v>11600</v>
      </c>
      <c r="S22" s="27">
        <f t="shared" si="7"/>
        <v>82570</v>
      </c>
    </row>
    <row r="23" spans="1:19" ht="3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2.2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C25" s="26" t="s">
        <v>8</v>
      </c>
      <c r="E25" s="25">
        <f>SUBTOTAL(109,E7:E22)</f>
        <v>794500</v>
      </c>
      <c r="F25" s="25">
        <f t="shared" ref="F25:S25" si="9">SUBTOTAL(109,F7:F22)</f>
        <v>397250</v>
      </c>
      <c r="G25" s="25">
        <f t="shared" si="9"/>
        <v>79450</v>
      </c>
      <c r="H25" s="25">
        <f t="shared" si="9"/>
        <v>11917.5</v>
      </c>
      <c r="I25" s="25">
        <f t="shared" si="9"/>
        <v>8000</v>
      </c>
      <c r="J25" s="25">
        <f t="shared" si="9"/>
        <v>0</v>
      </c>
      <c r="K25" s="25">
        <f t="shared" si="9"/>
        <v>1291117.5</v>
      </c>
      <c r="L25" s="25">
        <f t="shared" si="9"/>
        <v>79450</v>
      </c>
      <c r="M25" s="25">
        <f t="shared" si="9"/>
        <v>0</v>
      </c>
      <c r="N25" s="25">
        <f t="shared" si="9"/>
        <v>0</v>
      </c>
      <c r="O25" s="25">
        <f t="shared" si="9"/>
        <v>0</v>
      </c>
      <c r="P25" s="25">
        <f t="shared" si="9"/>
        <v>71200</v>
      </c>
      <c r="Q25" s="25">
        <f t="shared" si="9"/>
        <v>1291117.5</v>
      </c>
      <c r="R25" s="25">
        <f t="shared" si="9"/>
        <v>150650</v>
      </c>
      <c r="S25" s="25">
        <f t="shared" si="9"/>
        <v>1140467.5</v>
      </c>
    </row>
    <row r="26" spans="1:19" ht="2.2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30" spans="1:19" ht="26.25" x14ac:dyDescent="0.4">
      <c r="A30" s="29" t="s">
        <v>49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</sheetData>
  <mergeCells count="15">
    <mergeCell ref="Q5:Q6"/>
    <mergeCell ref="R5:R6"/>
    <mergeCell ref="S5:S6"/>
    <mergeCell ref="A30:S30"/>
    <mergeCell ref="B5:B6"/>
    <mergeCell ref="C5:C6"/>
    <mergeCell ref="D5:D6"/>
    <mergeCell ref="E5:J5"/>
    <mergeCell ref="K5:K6"/>
    <mergeCell ref="L5:P5"/>
    <mergeCell ref="A1:S1"/>
    <mergeCell ref="A2:S2"/>
    <mergeCell ref="A3:S3"/>
    <mergeCell ref="A4:S4"/>
    <mergeCell ref="A5:A6"/>
  </mergeCells>
  <hyperlinks>
    <hyperlink ref="A1" r:id="rId1" xr:uid="{06B22AA2-4357-40D1-980C-FB4A73FF2046}"/>
  </hyperlinks>
  <pageMargins left="0.25" right="0.25" top="0.75" bottom="0.75" header="0.3" footer="0.3"/>
  <pageSetup paperSize="8" scale="95" orientation="landscape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488C79E-A4CD-4DFF-A769-930A4FFADE55}">
          <x14:formula1>
            <xm:f>Data!$A$2:$A$21</xm:f>
          </x14:formula1>
          <xm:sqref>B7:B22</xm:sqref>
        </x14:dataValidation>
        <x14:dataValidation type="list" allowBlank="1" showInputMessage="1" showErrorMessage="1" xr:uid="{D53B1700-1B94-4737-99F5-9AEF4F4A5DC0}">
          <x14:formula1>
            <xm:f>Data!$B$2:$B$21</xm:f>
          </x14:formula1>
          <xm:sqref>D7:D22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DA0C0-841A-4F2C-980A-DBFDC38CA86F}">
  <dimension ref="A1:D21"/>
  <sheetViews>
    <sheetView tabSelected="1" workbookViewId="0">
      <selection activeCell="D2" sqref="D2"/>
    </sheetView>
  </sheetViews>
  <sheetFormatPr defaultRowHeight="15" x14ac:dyDescent="0.25"/>
  <cols>
    <col min="2" max="2" width="11.7109375" bestFit="1" customWidth="1"/>
    <col min="3" max="3" width="11.5703125" bestFit="1" customWidth="1"/>
  </cols>
  <sheetData>
    <row r="1" spans="1:4" x14ac:dyDescent="0.25">
      <c r="A1" t="s">
        <v>0</v>
      </c>
      <c r="B1" t="s">
        <v>31</v>
      </c>
      <c r="C1" t="s">
        <v>42</v>
      </c>
      <c r="D1" t="s">
        <v>43</v>
      </c>
    </row>
    <row r="2" spans="1:4" x14ac:dyDescent="0.25">
      <c r="A2" s="1">
        <v>44562</v>
      </c>
      <c r="B2" t="s">
        <v>36</v>
      </c>
      <c r="C2" s="3">
        <v>350000</v>
      </c>
      <c r="D2" s="2">
        <v>0.1</v>
      </c>
    </row>
    <row r="3" spans="1:4" x14ac:dyDescent="0.25">
      <c r="A3" s="1">
        <v>44593</v>
      </c>
      <c r="B3" t="s">
        <v>37</v>
      </c>
      <c r="C3" s="3">
        <v>500000</v>
      </c>
      <c r="D3" s="2">
        <v>0.15</v>
      </c>
    </row>
    <row r="4" spans="1:4" x14ac:dyDescent="0.25">
      <c r="A4" s="1">
        <v>44621</v>
      </c>
      <c r="B4" t="s">
        <v>38</v>
      </c>
    </row>
    <row r="5" spans="1:4" x14ac:dyDescent="0.25">
      <c r="A5" s="1">
        <v>44652</v>
      </c>
    </row>
    <row r="6" spans="1:4" x14ac:dyDescent="0.25">
      <c r="A6" s="1">
        <v>44682</v>
      </c>
    </row>
    <row r="7" spans="1:4" x14ac:dyDescent="0.25">
      <c r="A7" s="1">
        <v>44713</v>
      </c>
    </row>
    <row r="8" spans="1:4" x14ac:dyDescent="0.25">
      <c r="A8" s="1">
        <v>44743</v>
      </c>
    </row>
    <row r="9" spans="1:4" x14ac:dyDescent="0.25">
      <c r="A9" s="1">
        <v>44774</v>
      </c>
    </row>
    <row r="10" spans="1:4" x14ac:dyDescent="0.25">
      <c r="A10" s="1">
        <v>44805</v>
      </c>
    </row>
    <row r="11" spans="1:4" x14ac:dyDescent="0.25">
      <c r="A11" s="1">
        <v>44835</v>
      </c>
    </row>
    <row r="12" spans="1:4" x14ac:dyDescent="0.25">
      <c r="A12" s="1">
        <v>44866</v>
      </c>
    </row>
    <row r="13" spans="1:4" x14ac:dyDescent="0.25">
      <c r="A13" s="1">
        <v>44896</v>
      </c>
    </row>
    <row r="14" spans="1:4" x14ac:dyDescent="0.25">
      <c r="A14" s="1">
        <v>44927</v>
      </c>
    </row>
    <row r="15" spans="1:4" x14ac:dyDescent="0.25">
      <c r="A15" s="1">
        <v>44958</v>
      </c>
    </row>
    <row r="16" spans="1:4" x14ac:dyDescent="0.25">
      <c r="A16" s="1">
        <v>44986</v>
      </c>
    </row>
    <row r="17" spans="1:1" x14ac:dyDescent="0.25">
      <c r="A17" s="1">
        <v>45017</v>
      </c>
    </row>
    <row r="18" spans="1:1" x14ac:dyDescent="0.25">
      <c r="A18" s="1">
        <v>45047</v>
      </c>
    </row>
    <row r="19" spans="1:1" x14ac:dyDescent="0.25">
      <c r="A19" s="1">
        <v>45078</v>
      </c>
    </row>
    <row r="20" spans="1:1" x14ac:dyDescent="0.25">
      <c r="A20" s="1">
        <v>45108</v>
      </c>
    </row>
    <row r="21" spans="1:1" x14ac:dyDescent="0.25">
      <c r="A21" s="1">
        <v>45139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Sheet7</vt:lpstr>
      <vt:lpstr>Sheet8</vt:lpstr>
      <vt:lpstr>Data</vt:lpstr>
      <vt:lpstr>Sheet7!Print_Area</vt:lpstr>
      <vt:lpstr>Sheet8!Print_Area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 it</dc:creator>
  <cp:lastModifiedBy>rajesh it</cp:lastModifiedBy>
  <cp:lastPrinted>2022-07-02T12:19:54Z</cp:lastPrinted>
  <dcterms:created xsi:type="dcterms:W3CDTF">2022-06-27T14:00:43Z</dcterms:created>
  <dcterms:modified xsi:type="dcterms:W3CDTF">2022-07-02T13:11:32Z</dcterms:modified>
</cp:coreProperties>
</file>